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6030" activeTab="4"/>
  </bookViews>
  <sheets>
    <sheet name="Zadatak1" sheetId="1" r:id="rId1"/>
    <sheet name="Zadatak2" sheetId="2" r:id="rId2"/>
    <sheet name="Zadatak3" sheetId="3" r:id="rId3"/>
    <sheet name="Zadatak4" sheetId="4" r:id="rId4"/>
    <sheet name="Zadatak5" sheetId="5" r:id="rId5"/>
  </sheets>
  <externalReferences>
    <externalReference r:id="rId8"/>
  </externalReferences>
  <definedNames>
    <definedName name="BRUTO">'Zadatak4'!$C$4:$C$8</definedName>
    <definedName name="kvartal">'Zadatak1'!$A$3:$A$6</definedName>
    <definedName name="NETO">'Zadatak4'!$E$4:$E$8</definedName>
    <definedName name="ODELJENJE">'Zadatak4'!$B$4:$B$8</definedName>
    <definedName name="prihod">'Zadatak1'!$E$3:$E$6</definedName>
    <definedName name="suma">'Zadatak3'!$B$17</definedName>
    <definedName name="T">'Zadatak2'!$B$3:$B$7</definedName>
    <definedName name="trziste">'Zadatak3'!$C$3:$C$6</definedName>
    <definedName name="U">'Zadatak2'!$E$3:$E$7</definedName>
    <definedName name="ukupno">'Zadatak3'!$F$3:$F$6</definedName>
  </definedNames>
  <calcPr fullCalcOnLoad="1"/>
</workbook>
</file>

<file path=xl/sharedStrings.xml><?xml version="1.0" encoding="utf-8"?>
<sst xmlns="http://schemas.openxmlformats.org/spreadsheetml/2006/main" count="116" uniqueCount="70">
  <si>
    <t>Prihod</t>
  </si>
  <si>
    <t>Proizvod</t>
  </si>
  <si>
    <t>Porez</t>
  </si>
  <si>
    <t>Uspeh</t>
  </si>
  <si>
    <t>TRZISTE</t>
  </si>
  <si>
    <t>Promet</t>
  </si>
  <si>
    <t>P1</t>
  </si>
  <si>
    <t>P2</t>
  </si>
  <si>
    <t>SUMA:</t>
  </si>
  <si>
    <t>P3</t>
  </si>
  <si>
    <t>NI</t>
  </si>
  <si>
    <t>BG</t>
  </si>
  <si>
    <t>KG</t>
  </si>
  <si>
    <t>ANALIZA PRODAJE</t>
  </si>
  <si>
    <t>Šifra</t>
  </si>
  <si>
    <t>Naziv kupca</t>
  </si>
  <si>
    <t>Tržište</t>
  </si>
  <si>
    <t>Vrednost</t>
  </si>
  <si>
    <t>Rabat</t>
  </si>
  <si>
    <t>Ukupno</t>
  </si>
  <si>
    <t>S0001</t>
  </si>
  <si>
    <t>Kupac1</t>
  </si>
  <si>
    <t>S0002</t>
  </si>
  <si>
    <t>Kupac2</t>
  </si>
  <si>
    <t>NS</t>
  </si>
  <si>
    <t>S0003</t>
  </si>
  <si>
    <t>Kupac3</t>
  </si>
  <si>
    <t>S0004</t>
  </si>
  <si>
    <t>Kupac4</t>
  </si>
  <si>
    <t>ZBIR:</t>
  </si>
  <si>
    <t>PROSEK:</t>
  </si>
  <si>
    <t>Za tržište Beograd,    Vrednost &gt; 28.000,00    8% od Vrednosti</t>
  </si>
  <si>
    <t>Ostala tržišta  3% od Vrednosti</t>
  </si>
  <si>
    <t>Ukupno  = Vrednost - Rabat</t>
  </si>
  <si>
    <t>Procenat</t>
  </si>
  <si>
    <t>ako je Vrednost &lt;= 28.000,00 6% od</t>
  </si>
  <si>
    <t>BRUTO</t>
  </si>
  <si>
    <t>Doprinos</t>
  </si>
  <si>
    <t>Neto</t>
  </si>
  <si>
    <t>PREZIME I IME</t>
  </si>
  <si>
    <t>ODELJENJE</t>
  </si>
  <si>
    <t>FINANSIJE</t>
  </si>
  <si>
    <t>PRODAJA</t>
  </si>
  <si>
    <t>NABAVKA</t>
  </si>
  <si>
    <t>SUMA</t>
  </si>
  <si>
    <t>PREZIME  I IME 1</t>
  </si>
  <si>
    <t>PREZIME  I IME 2</t>
  </si>
  <si>
    <t>PREZIME  I IME 3</t>
  </si>
  <si>
    <t>PREZIME  I IME 4</t>
  </si>
  <si>
    <t>PREZIME  I IME 7</t>
  </si>
  <si>
    <t>Doprinos:</t>
  </si>
  <si>
    <t>ako je Bruto &lt; 25.000, Doprinos je 9%</t>
  </si>
  <si>
    <t>ako je Bruto &gt; 45.000, Doprinos je 12%</t>
  </si>
  <si>
    <t>ako je 25.000 &lt;= Bruto &lt;45.000, Doprinos je 10%</t>
  </si>
  <si>
    <t>KUPAC</t>
  </si>
  <si>
    <t>PROMET</t>
  </si>
  <si>
    <t>RABAT</t>
  </si>
  <si>
    <t>UKUPNO</t>
  </si>
  <si>
    <t>KUPAC1</t>
  </si>
  <si>
    <t>KUPAC2</t>
  </si>
  <si>
    <t>KUPAC3</t>
  </si>
  <si>
    <t>KUPAC4</t>
  </si>
  <si>
    <t>KUPAC5</t>
  </si>
  <si>
    <t>Kvartal</t>
  </si>
  <si>
    <t>I</t>
  </si>
  <si>
    <t>II</t>
  </si>
  <si>
    <t>PO1</t>
  </si>
  <si>
    <t>PO2</t>
  </si>
  <si>
    <t>PROESEK:</t>
  </si>
  <si>
    <t>OBRAČUN PLATA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</si>
</sst>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#,##0.000"/>
  </numFmts>
  <fonts count="57">
    <font>
      <sz val="10"/>
      <name val="Arial"/>
      <family val="0"/>
    </font>
    <font>
      <sz val="11"/>
      <name val="Times Roman YU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Roman YU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12"/>
      <color indexed="8"/>
      <name val="Arial"/>
      <family val="0"/>
    </font>
    <font>
      <sz val="11.4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6" fillId="33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10" xfId="59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/>
    </xf>
    <xf numFmtId="9" fontId="6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9" fontId="1" fillId="0" borderId="10" xfId="59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0" xfId="59" applyNumberFormat="1" applyFont="1" applyBorder="1" applyAlignment="1">
      <alignment/>
    </xf>
    <xf numFmtId="181" fontId="0" fillId="0" borderId="0" xfId="0" applyNumberFormat="1" applyAlignment="1">
      <alignment/>
    </xf>
    <xf numFmtId="181" fontId="6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180" fontId="6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 po kvartalu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125"/>
          <c:y val="0.25725"/>
          <c:w val="0.2745"/>
          <c:h val="0.48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Zadatak1!$A$12:$A$13</c:f>
              <c:strCache/>
            </c:strRef>
          </c:cat>
          <c:val>
            <c:numRef>
              <c:f>Zadatak1!$B$12:$B$13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Neto prihod po proizvodu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Zadatak2!#REF!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Zadatak2!#REF!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Zadatak2!#REF!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01235"/>
        <c:axId val="9402252"/>
      </c:lineChart>
      <c:catAx>
        <c:axId val="850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2252"/>
        <c:crosses val="autoZero"/>
        <c:auto val="1"/>
        <c:lblOffset val="100"/>
        <c:tickLblSkip val="1"/>
        <c:noMultiLvlLbl val="0"/>
      </c:catAx>
      <c:valAx>
        <c:axId val="9402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1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Ukupno po tržištu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4"/>
          <c:y val="0.2675"/>
          <c:w val="0.2495"/>
          <c:h val="0.46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Zadatak2!$A$12:$A$14</c:f>
              <c:strCache/>
            </c:strRef>
          </c:cat>
          <c:val>
            <c:numRef>
              <c:f>Zadatak2!$B$12:$B$14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Ukupno po tržištu</a:t>
            </a:r>
          </a:p>
        </c:rich>
      </c:tx>
      <c:layout>
        <c:manualLayout>
          <c:xMode val="factor"/>
          <c:yMode val="factor"/>
          <c:x val="-0.004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175"/>
          <c:y val="0.248"/>
          <c:w val="0.25625"/>
          <c:h val="0.5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Zadatak3!$A$15:$A$16</c:f>
              <c:strCache/>
            </c:strRef>
          </c:cat>
          <c:val>
            <c:numRef>
              <c:f>Zadatak3!$B$15:$B$16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675"/>
          <c:w val="0.955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'[1]ZADATAK3'!$C$16</c:f>
              <c:strCache>
                <c:ptCount val="1"/>
                <c:pt idx="0">
                  <c:v>BRUTO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'[1]ZADATAK3'!$B$17:$B$19</c:f>
              <c:strCache>
                <c:ptCount val="3"/>
                <c:pt idx="0">
                  <c:v>FINANSIJE</c:v>
                </c:pt>
                <c:pt idx="1">
                  <c:v>PRODAJA</c:v>
                </c:pt>
                <c:pt idx="2">
                  <c:v>NABAVKA</c:v>
                </c:pt>
              </c:strCache>
            </c:strRef>
          </c:cat>
          <c:val>
            <c:numRef>
              <c:f>'[1]ZADATAK3'!$C$17:$C$19</c:f>
              <c:numCache>
                <c:ptCount val="3"/>
                <c:pt idx="0">
                  <c:v>84000</c:v>
                </c:pt>
                <c:pt idx="1">
                  <c:v>53000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tx>
            <c:strRef>
              <c:f>'[1]ZADATAK3'!$D$16</c:f>
              <c:strCache>
                <c:ptCount val="1"/>
                <c:pt idx="0">
                  <c:v>Neto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'[1]ZADATAK3'!$B$17:$B$19</c:f>
              <c:strCache>
                <c:ptCount val="3"/>
                <c:pt idx="0">
                  <c:v>FINANSIJE</c:v>
                </c:pt>
                <c:pt idx="1">
                  <c:v>PRODAJA</c:v>
                </c:pt>
                <c:pt idx="2">
                  <c:v>NABAVKA</c:v>
                </c:pt>
              </c:strCache>
            </c:strRef>
          </c:cat>
          <c:val>
            <c:numRef>
              <c:f>'[1]ZADATAK3'!$D$17:$D$19</c:f>
              <c:numCache>
                <c:ptCount val="3"/>
                <c:pt idx="0">
                  <c:v>62760</c:v>
                </c:pt>
                <c:pt idx="1">
                  <c:v>40490</c:v>
                </c:pt>
                <c:pt idx="2">
                  <c:v>25840</c:v>
                </c:pt>
              </c:numCache>
            </c:numRef>
          </c:val>
        </c:ser>
        <c:axId val="17511405"/>
        <c:axId val="23384918"/>
      </c:barChart>
      <c:catAx>
        <c:axId val="17511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4918"/>
        <c:crosses val="autoZero"/>
        <c:auto val="1"/>
        <c:lblOffset val="100"/>
        <c:tickLblSkip val="1"/>
        <c:noMultiLvlLbl val="0"/>
      </c:catAx>
      <c:valAx>
        <c:axId val="23384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1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90825"/>
          <c:w val="0.203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 po proizvodu</a:t>
            </a:r>
          </a:p>
        </c:rich>
      </c:tx>
      <c:layout>
        <c:manualLayout>
          <c:xMode val="factor"/>
          <c:yMode val="factor"/>
          <c:x val="-0.002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3675"/>
          <c:w val="0.958"/>
          <c:h val="0.9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Zadatak5!$A$4:$A$6</c:f>
              <c:strCache/>
            </c:strRef>
          </c:cat>
          <c:val>
            <c:numRef>
              <c:f>Zadatak5!$G$4:$G$6</c:f>
              <c:numCache/>
            </c:numRef>
          </c:val>
          <c:smooth val="0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176"/>
        <c:crosses val="autoZero"/>
        <c:auto val="1"/>
        <c:lblOffset val="100"/>
        <c:tickLblSkip val="1"/>
        <c:noMultiLvlLbl val="0"/>
      </c:catAx>
      <c:valAx>
        <c:axId val="1513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10</xdr:row>
      <xdr:rowOff>57150</xdr:rowOff>
    </xdr:from>
    <xdr:to>
      <xdr:col>10</xdr:col>
      <xdr:colOff>238125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666875" y="16764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0" y="1790700"/>
        <a:ext cx="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10</xdr:row>
      <xdr:rowOff>28575</xdr:rowOff>
    </xdr:from>
    <xdr:to>
      <xdr:col>8</xdr:col>
      <xdr:colOff>285750</xdr:colOff>
      <xdr:row>24</xdr:row>
      <xdr:rowOff>38100</xdr:rowOff>
    </xdr:to>
    <xdr:graphicFrame>
      <xdr:nvGraphicFramePr>
        <xdr:cNvPr id="2" name="Chart 3"/>
        <xdr:cNvGraphicFramePr/>
      </xdr:nvGraphicFramePr>
      <xdr:xfrm>
        <a:off x="1562100" y="1819275"/>
        <a:ext cx="46672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2</xdr:row>
      <xdr:rowOff>219075</xdr:rowOff>
    </xdr:from>
    <xdr:to>
      <xdr:col>15</xdr:col>
      <xdr:colOff>38100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66675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47625</xdr:rowOff>
    </xdr:from>
    <xdr:to>
      <xdr:col>11</xdr:col>
      <xdr:colOff>19050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3924300" y="2314575"/>
        <a:ext cx="42957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</xdr:row>
      <xdr:rowOff>95250</xdr:rowOff>
    </xdr:from>
    <xdr:to>
      <xdr:col>10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333750" y="2047875"/>
        <a:ext cx="4391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47625</xdr:rowOff>
    </xdr:from>
    <xdr:to>
      <xdr:col>7</xdr:col>
      <xdr:colOff>552450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152400" y="1504950"/>
        <a:ext cx="4838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ana\Desktop\Blanketi\Vezbe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TAK3"/>
      <sheetName val="Radnici"/>
      <sheetName val="analiza"/>
    </sheetNames>
    <sheetDataSet>
      <sheetData sheetId="0">
        <row r="16">
          <cell r="C16" t="str">
            <v>BRUTO</v>
          </cell>
          <cell r="D16" t="str">
            <v>Neto</v>
          </cell>
        </row>
        <row r="17">
          <cell r="B17" t="str">
            <v>FINANSIJE</v>
          </cell>
          <cell r="C17">
            <v>84000</v>
          </cell>
          <cell r="D17">
            <v>62760</v>
          </cell>
        </row>
        <row r="18">
          <cell r="B18" t="str">
            <v>PRODAJA</v>
          </cell>
          <cell r="C18">
            <v>53000</v>
          </cell>
          <cell r="D18">
            <v>40490</v>
          </cell>
        </row>
        <row r="19">
          <cell r="B19" t="str">
            <v>NABAVKA</v>
          </cell>
          <cell r="C19">
            <v>34000</v>
          </cell>
          <cell r="D19">
            <v>25840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3" sqref="D3"/>
    </sheetView>
  </sheetViews>
  <sheetFormatPr defaultColWidth="9.140625" defaultRowHeight="12.75"/>
  <sheetData>
    <row r="2" spans="1:5" ht="12.75">
      <c r="A2" s="18" t="s">
        <v>63</v>
      </c>
      <c r="B2" s="18" t="s">
        <v>1</v>
      </c>
      <c r="C2" s="18" t="s">
        <v>5</v>
      </c>
      <c r="D2" s="18" t="s">
        <v>2</v>
      </c>
      <c r="E2" s="18" t="s">
        <v>0</v>
      </c>
    </row>
    <row r="3" spans="1:5" ht="12.75">
      <c r="A3" s="19" t="s">
        <v>64</v>
      </c>
      <c r="B3" s="19" t="s">
        <v>66</v>
      </c>
      <c r="C3" s="19">
        <v>100</v>
      </c>
      <c r="D3" s="20">
        <f>IF(AND(A3="I",C3&lt;150),5%,IF(AND(A3="II",C3&lt;350),10%,15%))</f>
        <v>0.05</v>
      </c>
      <c r="E3" s="34">
        <f>C3-D3*C3</f>
        <v>95</v>
      </c>
    </row>
    <row r="4" spans="1:5" ht="12.75">
      <c r="A4" s="19" t="s">
        <v>64</v>
      </c>
      <c r="B4" s="19" t="s">
        <v>67</v>
      </c>
      <c r="C4" s="19">
        <v>200</v>
      </c>
      <c r="D4" s="20">
        <f>IF(AND(A4="I",C4&lt;150),5%,IF(AND(A4="II",C4&lt;350),10%,15%))</f>
        <v>0.15</v>
      </c>
      <c r="E4" s="34">
        <f>C4-D4*C4</f>
        <v>170</v>
      </c>
    </row>
    <row r="5" spans="1:5" ht="12.75">
      <c r="A5" s="19" t="s">
        <v>65</v>
      </c>
      <c r="B5" s="19" t="s">
        <v>66</v>
      </c>
      <c r="C5" s="19">
        <v>300</v>
      </c>
      <c r="D5" s="20">
        <f>IF(AND(A5="I",C5&lt;150),5%,IF(AND(A5="II",C5&lt;350),10%,15%))</f>
        <v>0.1</v>
      </c>
      <c r="E5" s="34">
        <f>C5-D5*C5</f>
        <v>270</v>
      </c>
    </row>
    <row r="6" spans="1:5" ht="12.75">
      <c r="A6" s="19" t="s">
        <v>65</v>
      </c>
      <c r="B6" s="19" t="s">
        <v>67</v>
      </c>
      <c r="C6" s="19">
        <v>400</v>
      </c>
      <c r="D6" s="20">
        <f>IF(AND(A6="I",C6&lt;150),5%,IF(AND(A6="II",C6&lt;350),10%,15%))</f>
        <v>0.15</v>
      </c>
      <c r="E6" s="34">
        <f>C6-D6*C6</f>
        <v>340</v>
      </c>
    </row>
    <row r="7" spans="4:5" ht="12.75">
      <c r="D7" s="18" t="s">
        <v>29</v>
      </c>
      <c r="E7" s="34">
        <f>SUM(E3:E6)</f>
        <v>875</v>
      </c>
    </row>
    <row r="8" spans="4:5" ht="12.75">
      <c r="D8" s="18" t="s">
        <v>30</v>
      </c>
      <c r="E8" s="34">
        <f>AVERAGE(E3:E6)</f>
        <v>218.75</v>
      </c>
    </row>
    <row r="11" spans="1:2" ht="12.75">
      <c r="A11" s="35" t="s">
        <v>63</v>
      </c>
      <c r="B11" s="35" t="s">
        <v>0</v>
      </c>
    </row>
    <row r="12" spans="1:2" ht="12.75">
      <c r="A12" s="19" t="s">
        <v>64</v>
      </c>
      <c r="B12" s="34">
        <f>SUMIF(kvartal,A12,prihod)</f>
        <v>265</v>
      </c>
    </row>
    <row r="13" spans="1:2" ht="12.75">
      <c r="A13" s="19" t="s">
        <v>65</v>
      </c>
      <c r="B13" s="34">
        <f>SUMIF(kvartal,A13,prihod)</f>
        <v>610</v>
      </c>
    </row>
    <row r="14" spans="1:2" ht="12.75">
      <c r="A14" s="35" t="s">
        <v>29</v>
      </c>
      <c r="B14" s="34">
        <f>SUM(B12:B13)</f>
        <v>875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9.28125" style="1" customWidth="1"/>
    <col min="4" max="4" width="11.57421875" style="1" bestFit="1" customWidth="1"/>
    <col min="5" max="5" width="12.7109375" style="1" customWidth="1"/>
    <col min="6" max="6" width="15.7109375" style="1" customWidth="1"/>
    <col min="7" max="7" width="12.140625" style="1" bestFit="1" customWidth="1"/>
    <col min="8" max="8" width="9.28125" style="1" bestFit="1" customWidth="1"/>
    <col min="9" max="16384" width="9.140625" style="1" customWidth="1"/>
  </cols>
  <sheetData>
    <row r="2" spans="1:7" ht="15.75">
      <c r="A2" s="32" t="s">
        <v>54</v>
      </c>
      <c r="B2" s="32" t="s">
        <v>4</v>
      </c>
      <c r="C2" s="32" t="s">
        <v>55</v>
      </c>
      <c r="D2" s="32" t="s">
        <v>56</v>
      </c>
      <c r="E2" s="32" t="s">
        <v>57</v>
      </c>
      <c r="G2" s="2"/>
    </row>
    <row r="3" spans="1:5" ht="14.25">
      <c r="A3" s="29" t="s">
        <v>58</v>
      </c>
      <c r="B3" s="29" t="s">
        <v>10</v>
      </c>
      <c r="C3" s="29">
        <v>1850</v>
      </c>
      <c r="D3" s="30">
        <f>IF(OR(B3="NI",B3="NS"),IF(C3&gt;1500,7%,6%),IF(C3&gt;1800,9%,8%))</f>
        <v>0.07</v>
      </c>
      <c r="E3" s="31">
        <f>C3-D3*C3</f>
        <v>1720.5</v>
      </c>
    </row>
    <row r="4" spans="1:5" ht="14.25">
      <c r="A4" s="29" t="s">
        <v>59</v>
      </c>
      <c r="B4" s="29" t="s">
        <v>10</v>
      </c>
      <c r="C4" s="29">
        <v>1250</v>
      </c>
      <c r="D4" s="30">
        <f>IF(OR(B4="NI",B4="NS"),IF(C4&gt;1500,7%,6%),IF(C4&gt;1800,9%,8%))</f>
        <v>0.06</v>
      </c>
      <c r="E4" s="31">
        <f>C4-D4*C4</f>
        <v>1175</v>
      </c>
    </row>
    <row r="5" spans="1:5" ht="14.25">
      <c r="A5" s="29" t="s">
        <v>60</v>
      </c>
      <c r="B5" s="29" t="s">
        <v>11</v>
      </c>
      <c r="C5" s="29">
        <v>1900</v>
      </c>
      <c r="D5" s="30">
        <f>IF(OR(B5="NI",B5="NS"),IF(C5&gt;1500,7%,6%),IF(C5&gt;1800,9%,8%))</f>
        <v>0.09</v>
      </c>
      <c r="E5" s="31">
        <f>C5-D5*C5</f>
        <v>1729</v>
      </c>
    </row>
    <row r="6" spans="1:5" ht="14.25">
      <c r="A6" s="29" t="s">
        <v>61</v>
      </c>
      <c r="B6" s="29" t="s">
        <v>11</v>
      </c>
      <c r="C6" s="29">
        <v>1500</v>
      </c>
      <c r="D6" s="30">
        <f>IF(OR(B6="NI",B6="NS"),IF(C6&gt;1500,7%,6%),IF(C6&gt;1800,9%,8%))</f>
        <v>0.08</v>
      </c>
      <c r="E6" s="31">
        <f>C6-D6*C6</f>
        <v>1380</v>
      </c>
    </row>
    <row r="7" spans="1:5" ht="14.25">
      <c r="A7" s="29" t="s">
        <v>62</v>
      </c>
      <c r="B7" s="29" t="s">
        <v>24</v>
      </c>
      <c r="C7" s="29">
        <v>1300</v>
      </c>
      <c r="D7" s="30">
        <f>IF(OR(B7="NI",B7="NS"),IF(C7&gt;1500,7%,6%),IF(C7&gt;1800,9%,8%))</f>
        <v>0.06</v>
      </c>
      <c r="E7" s="31">
        <f>C7-D7*C7</f>
        <v>1222</v>
      </c>
    </row>
    <row r="8" spans="1:5" ht="14.25">
      <c r="A8" s="41" t="s">
        <v>57</v>
      </c>
      <c r="B8" s="42"/>
      <c r="C8" s="42"/>
      <c r="D8" s="43"/>
      <c r="E8" s="31">
        <f>SUM(E3:E7)</f>
        <v>7226.5</v>
      </c>
    </row>
    <row r="11" spans="1:2" ht="14.25">
      <c r="A11" s="32" t="s">
        <v>4</v>
      </c>
      <c r="B11" s="32" t="s">
        <v>57</v>
      </c>
    </row>
    <row r="12" spans="1:2" ht="14.25">
      <c r="A12" s="32" t="s">
        <v>10</v>
      </c>
      <c r="B12" s="31">
        <f>SUMIF(T,A12,U)</f>
        <v>2895.5</v>
      </c>
    </row>
    <row r="13" spans="1:2" ht="14.25">
      <c r="A13" s="32" t="s">
        <v>11</v>
      </c>
      <c r="B13" s="31">
        <f>SUMIF(T,A13,U)</f>
        <v>3109</v>
      </c>
    </row>
    <row r="14" spans="1:2" ht="14.25">
      <c r="A14" s="32" t="s">
        <v>24</v>
      </c>
      <c r="B14" s="31">
        <f>SUMIF(T,A14,U)</f>
        <v>1222</v>
      </c>
    </row>
    <row r="15" spans="1:2" ht="14.25">
      <c r="A15" s="32" t="s">
        <v>29</v>
      </c>
      <c r="B15" s="33">
        <f>SUM(B12:B14)</f>
        <v>7226.5</v>
      </c>
    </row>
  </sheetData>
  <sheetProtection/>
  <mergeCells count="1">
    <mergeCell ref="A8:D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4.7109375" style="0" customWidth="1"/>
    <col min="3" max="3" width="11.421875" style="0" customWidth="1"/>
    <col min="4" max="4" width="14.421875" style="0" customWidth="1"/>
    <col min="6" max="6" width="18.421875" style="0" customWidth="1"/>
  </cols>
  <sheetData>
    <row r="1" spans="1:6" ht="12.75">
      <c r="A1" s="44" t="s">
        <v>13</v>
      </c>
      <c r="B1" s="45"/>
      <c r="C1" s="45"/>
      <c r="D1" s="45"/>
      <c r="E1" s="45"/>
      <c r="F1" s="45"/>
    </row>
    <row r="2" spans="1:8" ht="22.5">
      <c r="A2" s="7" t="s">
        <v>14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H2" s="14" t="s">
        <v>18</v>
      </c>
    </row>
    <row r="3" spans="1:8" ht="22.5">
      <c r="A3" s="8" t="s">
        <v>20</v>
      </c>
      <c r="B3" s="9" t="s">
        <v>21</v>
      </c>
      <c r="C3" s="9" t="s">
        <v>11</v>
      </c>
      <c r="D3" s="10">
        <v>14000</v>
      </c>
      <c r="E3" s="11">
        <f>IF(C3="BG",IF(D3&gt;28000,8%*D3,6%*SQRT(D3/2)),3%*D3)</f>
        <v>5.019960159204453</v>
      </c>
      <c r="F3" s="12">
        <f>D3-E3</f>
        <v>13994.980039840795</v>
      </c>
      <c r="H3" s="14" t="s">
        <v>31</v>
      </c>
    </row>
    <row r="4" spans="1:8" ht="22.5">
      <c r="A4" s="8" t="s">
        <v>22</v>
      </c>
      <c r="B4" s="9" t="s">
        <v>23</v>
      </c>
      <c r="C4" s="9" t="s">
        <v>24</v>
      </c>
      <c r="D4" s="10">
        <v>16000</v>
      </c>
      <c r="E4" s="11">
        <f>IF(C4="BG",IF(D4&gt;28000,8%*D4,6%*SQRT(D4/2)),3%*D4)</f>
        <v>480</v>
      </c>
      <c r="F4" s="12">
        <f>D4-E4</f>
        <v>15520</v>
      </c>
      <c r="H4" s="14" t="s">
        <v>35</v>
      </c>
    </row>
    <row r="5" spans="1:8" ht="22.5">
      <c r="A5" s="8" t="s">
        <v>25</v>
      </c>
      <c r="B5" s="9" t="s">
        <v>26</v>
      </c>
      <c r="C5" s="9" t="s">
        <v>11</v>
      </c>
      <c r="D5" s="10">
        <v>56000</v>
      </c>
      <c r="E5" s="11">
        <f>IF(C5="BG",IF(D5&gt;28000,8%*D5,6%*SQRT(D5/2)),3%*D5)</f>
        <v>4480</v>
      </c>
      <c r="F5" s="12">
        <f>D5-E5</f>
        <v>51520</v>
      </c>
      <c r="H5" s="14" t="s">
        <v>32</v>
      </c>
    </row>
    <row r="6" spans="1:6" ht="15">
      <c r="A6" s="8" t="s">
        <v>27</v>
      </c>
      <c r="B6" s="9" t="s">
        <v>28</v>
      </c>
      <c r="C6" s="9" t="s">
        <v>24</v>
      </c>
      <c r="D6" s="10">
        <v>32000</v>
      </c>
      <c r="E6" s="11">
        <f>IF(C6="BG",IF(D6&gt;28000,8%*D6,6%*SQRT(D6/2)),3%*D6)</f>
        <v>960</v>
      </c>
      <c r="F6" s="12">
        <f>D6-E6</f>
        <v>31040</v>
      </c>
    </row>
    <row r="7" spans="5:6" ht="12.75">
      <c r="E7" s="13" t="s">
        <v>29</v>
      </c>
      <c r="F7" s="12">
        <f>SUM(F3:F6)</f>
        <v>112074.9800398408</v>
      </c>
    </row>
    <row r="8" spans="5:8" ht="22.5">
      <c r="E8" s="13" t="s">
        <v>30</v>
      </c>
      <c r="F8" s="12">
        <f>AVERAGE(F3:F6)</f>
        <v>28018.7450099602</v>
      </c>
      <c r="H8" s="14" t="s">
        <v>33</v>
      </c>
    </row>
    <row r="14" spans="1:3" ht="15.75">
      <c r="A14" s="7" t="s">
        <v>16</v>
      </c>
      <c r="B14" s="15" t="s">
        <v>19</v>
      </c>
      <c r="C14" s="15" t="s">
        <v>34</v>
      </c>
    </row>
    <row r="15" spans="1:3" ht="12.75">
      <c r="A15" s="9" t="s">
        <v>11</v>
      </c>
      <c r="B15" s="12">
        <f>SUMIF(trziste,A15,ukupno)</f>
        <v>65514.9800398408</v>
      </c>
      <c r="C15" s="16">
        <f>B15/suma</f>
        <v>0.5845638341095516</v>
      </c>
    </row>
    <row r="16" spans="1:3" ht="12.75">
      <c r="A16" s="9" t="s">
        <v>24</v>
      </c>
      <c r="B16" s="12">
        <f>SUMIF(trziste,A16,ukupno)</f>
        <v>46560</v>
      </c>
      <c r="C16" s="16">
        <f>B16/suma</f>
        <v>0.41543616589044846</v>
      </c>
    </row>
    <row r="17" spans="1:3" ht="15.75">
      <c r="A17" s="15" t="s">
        <v>29</v>
      </c>
      <c r="B17" s="12">
        <f>SUM(B15:B16)</f>
        <v>112074.9800398408</v>
      </c>
      <c r="C17" s="17">
        <f>SUM(C15:C16)</f>
        <v>1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6.57421875" style="0" customWidth="1"/>
    <col min="2" max="2" width="18.00390625" style="0" customWidth="1"/>
    <col min="3" max="3" width="11.8515625" style="0" customWidth="1"/>
    <col min="5" max="5" width="14.140625" style="0" customWidth="1"/>
  </cols>
  <sheetData>
    <row r="2" spans="1:12" ht="18">
      <c r="A2" s="46" t="s">
        <v>69</v>
      </c>
      <c r="B2" s="46"/>
      <c r="C2" s="46"/>
      <c r="D2" s="46"/>
      <c r="E2" s="46"/>
      <c r="G2" s="28" t="s">
        <v>50</v>
      </c>
      <c r="H2" s="28"/>
      <c r="I2" s="28"/>
      <c r="J2" s="28"/>
      <c r="K2" s="28"/>
      <c r="L2" s="28"/>
    </row>
    <row r="3" spans="1:12" ht="18">
      <c r="A3" s="18" t="s">
        <v>39</v>
      </c>
      <c r="B3" s="18" t="s">
        <v>40</v>
      </c>
      <c r="C3" s="18" t="s">
        <v>36</v>
      </c>
      <c r="D3" s="18" t="s">
        <v>37</v>
      </c>
      <c r="E3" s="18" t="s">
        <v>38</v>
      </c>
      <c r="G3" s="28" t="s">
        <v>51</v>
      </c>
      <c r="H3" s="28"/>
      <c r="I3" s="28"/>
      <c r="J3" s="28"/>
      <c r="K3" s="28"/>
      <c r="L3" s="28"/>
    </row>
    <row r="4" spans="1:12" ht="18">
      <c r="A4" s="19" t="s">
        <v>45</v>
      </c>
      <c r="B4" s="19" t="s">
        <v>41</v>
      </c>
      <c r="C4" s="12">
        <v>20000</v>
      </c>
      <c r="D4" s="20">
        <f>IF(C4&lt;25000,9%,IF(C4&lt;45000,10%,12%))</f>
        <v>0.09</v>
      </c>
      <c r="E4" s="12">
        <f>C4-D4*C4</f>
        <v>18200</v>
      </c>
      <c r="G4" s="28" t="s">
        <v>53</v>
      </c>
      <c r="H4" s="28"/>
      <c r="I4" s="28"/>
      <c r="J4" s="28"/>
      <c r="K4" s="28"/>
      <c r="L4" s="28"/>
    </row>
    <row r="5" spans="1:12" ht="18">
      <c r="A5" s="19" t="s">
        <v>46</v>
      </c>
      <c r="B5" s="19" t="s">
        <v>42</v>
      </c>
      <c r="C5" s="12">
        <v>32000</v>
      </c>
      <c r="D5" s="20">
        <f>IF(C5&lt;25000,9%,IF(C5&lt;45000,10%,12%))</f>
        <v>0.1</v>
      </c>
      <c r="E5" s="12">
        <f>C5-D5*C5</f>
        <v>28800</v>
      </c>
      <c r="G5" s="28" t="s">
        <v>52</v>
      </c>
      <c r="H5" s="28"/>
      <c r="I5" s="28"/>
      <c r="J5" s="28"/>
      <c r="K5" s="28"/>
      <c r="L5" s="28"/>
    </row>
    <row r="6" spans="1:13" ht="18">
      <c r="A6" s="19" t="s">
        <v>47</v>
      </c>
      <c r="B6" s="19" t="s">
        <v>43</v>
      </c>
      <c r="C6" s="12">
        <v>34000</v>
      </c>
      <c r="D6" s="20">
        <f>IF(C6&lt;25000,9%,IF(C6&lt;45000,10%,12%))</f>
        <v>0.1</v>
      </c>
      <c r="E6" s="12">
        <f>C6-D6*C6</f>
        <v>30600</v>
      </c>
      <c r="G6" s="27"/>
      <c r="H6" s="28"/>
      <c r="I6" s="28"/>
      <c r="J6" s="28"/>
      <c r="K6" s="28"/>
      <c r="L6" s="28"/>
      <c r="M6" s="28"/>
    </row>
    <row r="7" spans="1:5" ht="12.75">
      <c r="A7" s="19" t="s">
        <v>48</v>
      </c>
      <c r="B7" s="19" t="s">
        <v>42</v>
      </c>
      <c r="C7" s="12">
        <v>21000</v>
      </c>
      <c r="D7" s="20">
        <f>IF(C7&lt;25000,9%,IF(C7&lt;45000,10%,12%))</f>
        <v>0.09</v>
      </c>
      <c r="E7" s="12">
        <f>C7-D7*C7</f>
        <v>19110</v>
      </c>
    </row>
    <row r="8" spans="1:5" ht="12.75">
      <c r="A8" s="19" t="s">
        <v>49</v>
      </c>
      <c r="B8" s="19" t="s">
        <v>41</v>
      </c>
      <c r="C8" s="12">
        <v>64000</v>
      </c>
      <c r="D8" s="20">
        <f>IF(C8&lt;25000,9%,IF(C8&lt;45000,10%,12%))</f>
        <v>0.12</v>
      </c>
      <c r="E8" s="12">
        <f>C8-D8*C8</f>
        <v>56320</v>
      </c>
    </row>
    <row r="9" spans="1:5" ht="12.75">
      <c r="A9" s="47" t="s">
        <v>8</v>
      </c>
      <c r="B9" s="48"/>
      <c r="C9" s="21">
        <f>SUM(C4:C8)</f>
        <v>171000</v>
      </c>
      <c r="D9" s="36"/>
      <c r="E9" s="22">
        <f>SUM(E4:E8)</f>
        <v>153030</v>
      </c>
    </row>
    <row r="10" spans="1:5" ht="12.75">
      <c r="A10" s="47" t="s">
        <v>68</v>
      </c>
      <c r="B10" s="48"/>
      <c r="C10" s="21">
        <f>AVERAGE(C4:C8)</f>
        <v>34200</v>
      </c>
      <c r="D10" s="36"/>
      <c r="E10" s="22">
        <f>AVERAGE(E4:E8)</f>
        <v>30606</v>
      </c>
    </row>
    <row r="12" spans="1:2" ht="18">
      <c r="A12" s="23"/>
      <c r="B12" s="24"/>
    </row>
    <row r="13" spans="1:2" ht="18">
      <c r="A13" s="23"/>
      <c r="B13" s="24"/>
    </row>
    <row r="14" spans="1:2" ht="18">
      <c r="A14" s="23"/>
      <c r="B14" s="24"/>
    </row>
    <row r="15" spans="1:3" ht="12.75">
      <c r="A15" s="18" t="s">
        <v>40</v>
      </c>
      <c r="B15" s="25" t="s">
        <v>36</v>
      </c>
      <c r="C15" s="18" t="s">
        <v>38</v>
      </c>
    </row>
    <row r="16" spans="1:3" ht="12.75">
      <c r="A16" s="19" t="s">
        <v>41</v>
      </c>
      <c r="B16" s="26">
        <f>SUMIF(ODELJENJE,A16,BRUTO)</f>
        <v>84000</v>
      </c>
      <c r="C16" s="26">
        <f>SUMIF(ODELJENJE,A16,NETO)</f>
        <v>74520</v>
      </c>
    </row>
    <row r="17" spans="1:3" ht="12.75">
      <c r="A17" s="19" t="s">
        <v>42</v>
      </c>
      <c r="B17" s="26">
        <f>SUMIF(ODELJENJE,A17,BRUTO)</f>
        <v>53000</v>
      </c>
      <c r="C17" s="26">
        <f>SUMIF(ODELJENJE,A17,NETO)</f>
        <v>47910</v>
      </c>
    </row>
    <row r="18" spans="1:3" ht="12.75">
      <c r="A18" s="19" t="s">
        <v>43</v>
      </c>
      <c r="B18" s="26">
        <f>SUMIF(ODELJENJE,A18,BRUTO)</f>
        <v>34000</v>
      </c>
      <c r="C18" s="26">
        <f>SUMIF(ODELJENJE,A18,NETO)</f>
        <v>30600</v>
      </c>
    </row>
    <row r="19" spans="1:3" ht="12.75">
      <c r="A19" s="18" t="s">
        <v>44</v>
      </c>
      <c r="B19" s="26">
        <f>SUM(B16:B18)</f>
        <v>171000</v>
      </c>
      <c r="C19" s="26">
        <f>SUM(C16:C18)</f>
        <v>153030</v>
      </c>
    </row>
  </sheetData>
  <sheetProtection/>
  <mergeCells count="3">
    <mergeCell ref="A2:E2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4" width="9.28125" style="0" bestFit="1" customWidth="1"/>
    <col min="5" max="5" width="10.140625" style="0" bestFit="1" customWidth="1"/>
    <col min="6" max="6" width="9.28125" style="0" bestFit="1" customWidth="1"/>
    <col min="7" max="7" width="10.140625" style="0" bestFit="1" customWidth="1"/>
  </cols>
  <sheetData>
    <row r="2" spans="1:8" ht="12.75">
      <c r="A2" s="3"/>
      <c r="B2" s="49" t="s">
        <v>4</v>
      </c>
      <c r="C2" s="49"/>
      <c r="D2" s="49"/>
      <c r="E2" s="3"/>
      <c r="F2" s="3"/>
      <c r="G2" s="3"/>
      <c r="H2" s="3"/>
    </row>
    <row r="3" spans="1:8" ht="12.75">
      <c r="A3" s="4" t="s">
        <v>1</v>
      </c>
      <c r="B3" s="5" t="s">
        <v>10</v>
      </c>
      <c r="C3" s="5" t="s">
        <v>11</v>
      </c>
      <c r="D3" s="5" t="s">
        <v>12</v>
      </c>
      <c r="E3" s="4" t="s">
        <v>5</v>
      </c>
      <c r="F3" s="4" t="s">
        <v>2</v>
      </c>
      <c r="G3" s="4" t="s">
        <v>0</v>
      </c>
      <c r="H3" s="4" t="s">
        <v>3</v>
      </c>
    </row>
    <row r="4" spans="1:8" ht="12.75">
      <c r="A4" s="37" t="s">
        <v>6</v>
      </c>
      <c r="B4" s="37">
        <v>6000</v>
      </c>
      <c r="C4" s="37">
        <v>2000</v>
      </c>
      <c r="D4" s="37">
        <v>2000</v>
      </c>
      <c r="E4" s="37">
        <f>SUM(B4:D4)</f>
        <v>10000</v>
      </c>
      <c r="F4" s="38">
        <f>IF(AND(B4&gt;1500,C4&lt;3000),10%*MAX(B4:D4),POWER(E4,0.7))</f>
        <v>600</v>
      </c>
      <c r="G4" s="37">
        <f>E4-F4</f>
        <v>9400</v>
      </c>
      <c r="H4" s="6" t="str">
        <f>IF(G4&gt;4500,"DA","")</f>
        <v>DA</v>
      </c>
    </row>
    <row r="5" spans="1:8" ht="12.75">
      <c r="A5" s="37" t="s">
        <v>7</v>
      </c>
      <c r="B5" s="37">
        <v>1500</v>
      </c>
      <c r="C5" s="37">
        <v>7000</v>
      </c>
      <c r="D5" s="37">
        <v>1000</v>
      </c>
      <c r="E5" s="37">
        <f>SUM(B5:D5)</f>
        <v>9500</v>
      </c>
      <c r="F5" s="38">
        <f>IF(AND(B5&gt;1500,C5&lt;3000),10%*MAX(B5:D5),POWER(E5,0.7))</f>
        <v>608.7045158477147</v>
      </c>
      <c r="G5" s="37">
        <f>E5-F5</f>
        <v>8891.295484152286</v>
      </c>
      <c r="H5" s="6" t="str">
        <f>IF(G5&gt;4500,"DA","")</f>
        <v>DA</v>
      </c>
    </row>
    <row r="6" spans="1:8" ht="12.75">
      <c r="A6" s="37" t="s">
        <v>9</v>
      </c>
      <c r="B6" s="37">
        <v>2000</v>
      </c>
      <c r="C6" s="37">
        <v>4000</v>
      </c>
      <c r="D6" s="37">
        <v>250</v>
      </c>
      <c r="E6" s="37">
        <f>SUM(B6:D6)</f>
        <v>6250</v>
      </c>
      <c r="F6" s="38">
        <f>IF(AND(B6&gt;1500,C6&lt;3000),10%*MAX(B6:D6),POWER(E6,0.7))</f>
        <v>454.0628932849109</v>
      </c>
      <c r="G6" s="37">
        <f>E6-F6</f>
        <v>5795.937106715089</v>
      </c>
      <c r="H6" s="6" t="str">
        <f>IF(G6&gt;4500,"DA","")</f>
        <v>DA</v>
      </c>
    </row>
    <row r="7" spans="1:8" ht="12.75">
      <c r="A7" s="39"/>
      <c r="B7" s="39"/>
      <c r="C7" s="39"/>
      <c r="D7" s="39"/>
      <c r="E7" s="39"/>
      <c r="F7" s="40" t="s">
        <v>8</v>
      </c>
      <c r="G7" s="40">
        <f>SUM(G4:G5)</f>
        <v>18291.295484152288</v>
      </c>
      <c r="H7" s="3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 Radovic</dc:creator>
  <cp:keywords/>
  <dc:description/>
  <cp:lastModifiedBy>Ivana</cp:lastModifiedBy>
  <cp:lastPrinted>2000-12-14T10:01:44Z</cp:lastPrinted>
  <dcterms:created xsi:type="dcterms:W3CDTF">2000-03-27T08:33:46Z</dcterms:created>
  <dcterms:modified xsi:type="dcterms:W3CDTF">2008-11-26T10:29:09Z</dcterms:modified>
  <cp:category/>
  <cp:version/>
  <cp:contentType/>
  <cp:contentStatus/>
</cp:coreProperties>
</file>