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0"/>
  </bookViews>
  <sheets>
    <sheet name="tab2" sheetId="1" r:id="rId1"/>
    <sheet name="tab3" sheetId="2" r:id="rId2"/>
    <sheet name="Baza" sheetId="3" r:id="rId3"/>
    <sheet name="Izvestaj" sheetId="4" r:id="rId4"/>
  </sheets>
  <externalReferences>
    <externalReference r:id="rId7"/>
  </externalReferences>
  <definedNames>
    <definedName name="delta">'[1]grafik'!$B$5</definedName>
    <definedName name="firma">'tab2'!$B$2:$B$9</definedName>
    <definedName name="kvartal">'tab2'!$A$2:$A$9</definedName>
    <definedName name="mesec">'[1]tab3'!$A$4:$A$13</definedName>
    <definedName name="mesto">'Baza'!$B$2:$B$11</definedName>
    <definedName name="np">'tab3'!$B$4:$B$12</definedName>
    <definedName name="Period1">'[1]grafik'!$E$4</definedName>
    <definedName name="Period2">'[1]grafik'!$E$5</definedName>
    <definedName name="suma">'tab3'!$E$13</definedName>
    <definedName name="ua">'[1]tab3'!$B$4:$B$13</definedName>
    <definedName name="ukupno">'tab3'!$E$4:$E$12</definedName>
    <definedName name="ukupno2">'tab2'!$E$2:$E$9</definedName>
    <definedName name="ukupno3">'Baza'!$E$2:$E$11</definedName>
    <definedName name="vrednost">'[1]tab3'!$E$4:$E$13</definedName>
    <definedName name="x0">'[1]grafik'!$B$4</definedName>
    <definedName name="Y_1">'[1]Podaci'!$B$2:$B$29</definedName>
    <definedName name="Y_2">'[1]Podaci'!$C$2:$C$30</definedName>
  </definedNames>
  <calcPr fullCalcOnLoad="1"/>
</workbook>
</file>

<file path=xl/sharedStrings.xml><?xml version="1.0" encoding="utf-8"?>
<sst xmlns="http://schemas.openxmlformats.org/spreadsheetml/2006/main" count="118" uniqueCount="66">
  <si>
    <t>Promet</t>
  </si>
  <si>
    <t>Porez</t>
  </si>
  <si>
    <t>Ukupno</t>
  </si>
  <si>
    <t>SUMA:</t>
  </si>
  <si>
    <t>Ime i prezime</t>
  </si>
  <si>
    <t>Nacin placanja</t>
  </si>
  <si>
    <t>Iznos</t>
  </si>
  <si>
    <t>Taksa</t>
  </si>
  <si>
    <t>Ime2</t>
  </si>
  <si>
    <t>Kes</t>
  </si>
  <si>
    <t>Ime3</t>
  </si>
  <si>
    <t>Cek</t>
  </si>
  <si>
    <t>Ime4</t>
  </si>
  <si>
    <t>Kartica</t>
  </si>
  <si>
    <t>Ime6</t>
  </si>
  <si>
    <t>Ime1</t>
  </si>
  <si>
    <t>Internet</t>
  </si>
  <si>
    <t>Ime9</t>
  </si>
  <si>
    <t>Ime5</t>
  </si>
  <si>
    <t>Ime8</t>
  </si>
  <si>
    <t>Ime7</t>
  </si>
  <si>
    <t>Procenat</t>
  </si>
  <si>
    <t>Sortirati (max)</t>
  </si>
  <si>
    <t>Ostalo</t>
  </si>
  <si>
    <t>Kvartal</t>
  </si>
  <si>
    <t>Firma</t>
  </si>
  <si>
    <t>I</t>
  </si>
  <si>
    <t>Intel</t>
  </si>
  <si>
    <t>AMD</t>
  </si>
  <si>
    <t>II</t>
  </si>
  <si>
    <t>III</t>
  </si>
  <si>
    <t>IV</t>
  </si>
  <si>
    <t>SUMA</t>
  </si>
  <si>
    <t>Promet po kvartalu</t>
  </si>
  <si>
    <t>Promet po firmi</t>
  </si>
  <si>
    <t>Internet i Iznos &gt; 150</t>
  </si>
  <si>
    <t>Kartica i Iznos &gt;170</t>
  </si>
  <si>
    <t>I,II kvartal</t>
  </si>
  <si>
    <t>Intel  5%,AMD 7%</t>
  </si>
  <si>
    <t>III,IV kvartal</t>
  </si>
  <si>
    <t>Intel 6%, AMD 8%</t>
  </si>
  <si>
    <t>Prodavac</t>
  </si>
  <si>
    <t>Mesto</t>
  </si>
  <si>
    <t>Ime 01</t>
  </si>
  <si>
    <t>NI</t>
  </si>
  <si>
    <t>Ime 02</t>
  </si>
  <si>
    <t>BG</t>
  </si>
  <si>
    <t>Ime 03</t>
  </si>
  <si>
    <t>NS</t>
  </si>
  <si>
    <t>Ime 04</t>
  </si>
  <si>
    <t>KG</t>
  </si>
  <si>
    <t>Ime 05</t>
  </si>
  <si>
    <t>Ime 06</t>
  </si>
  <si>
    <t>Ime 07</t>
  </si>
  <si>
    <t>Ime 08</t>
  </si>
  <si>
    <t>Ime 09</t>
  </si>
  <si>
    <t>Ime 10</t>
  </si>
  <si>
    <t>Porez:</t>
  </si>
  <si>
    <t>BG,NS,</t>
  </si>
  <si>
    <t>Promet &gt; 65,     10% od prometa</t>
  </si>
  <si>
    <t>NI,KG,</t>
  </si>
  <si>
    <t>Promet &lt; 40,        3% od prometa</t>
  </si>
  <si>
    <t>ostalo</t>
  </si>
  <si>
    <t>7% od prometa</t>
  </si>
  <si>
    <t>Pregled prodaje po mestu prodaje</t>
  </si>
  <si>
    <t>TOTAL: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</si>
</sst>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0.000000"/>
    <numFmt numFmtId="173" formatCode="0.0000000"/>
    <numFmt numFmtId="174" formatCode="0.00000"/>
    <numFmt numFmtId="175" formatCode="0.0000"/>
    <numFmt numFmtId="176" formatCode="0.00000000%"/>
    <numFmt numFmtId="177" formatCode="0.000000000%"/>
    <numFmt numFmtId="178" formatCode="0.0000000000%"/>
    <numFmt numFmtId="179" formatCode="0.00000000000%"/>
    <numFmt numFmtId="180" formatCode="0.000000000000%"/>
    <numFmt numFmtId="181" formatCode="0.0000000000000%"/>
    <numFmt numFmtId="182" formatCode="0.00000000000000%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00_);\(#,##0.000\)"/>
    <numFmt numFmtId="192" formatCode="#,##0.000"/>
    <numFmt numFmtId="193" formatCode="#,##0.0"/>
  </numFmts>
  <fonts count="11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b/>
      <i/>
      <sz val="11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10" fontId="1" fillId="0" borderId="0" xfId="21" applyNumberFormat="1" applyFont="1" applyAlignment="1">
      <alignment/>
    </xf>
    <xf numFmtId="2" fontId="6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10" fontId="1" fillId="0" borderId="1" xfId="21" applyNumberFormat="1" applyFont="1" applyFill="1" applyBorder="1" applyAlignment="1">
      <alignment/>
    </xf>
    <xf numFmtId="9" fontId="1" fillId="0" borderId="1" xfId="21" applyFont="1" applyBorder="1" applyAlignment="1">
      <alignment/>
    </xf>
    <xf numFmtId="10" fontId="2" fillId="0" borderId="1" xfId="21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7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2" fontId="2" fillId="4" borderId="4" xfId="0" applyNumberFormat="1" applyFon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2" fontId="0" fillId="0" borderId="0" xfId="0" applyNumberFormat="1" applyAlignment="1">
      <alignment/>
    </xf>
    <xf numFmtId="2" fontId="8" fillId="0" borderId="1" xfId="0" applyNumberFormat="1" applyFont="1" applyBorder="1" applyAlignment="1">
      <alignment/>
    </xf>
    <xf numFmtId="43" fontId="9" fillId="0" borderId="1" xfId="15" applyFont="1" applyBorder="1" applyAlignment="1">
      <alignment/>
    </xf>
    <xf numFmtId="0" fontId="8" fillId="0" borderId="0" xfId="0" applyFont="1" applyAlignment="1">
      <alignment/>
    </xf>
    <xf numFmtId="9" fontId="8" fillId="0" borderId="0" xfId="2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5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Izvestaj!$A$6:$A$9</c:f>
              <c:strCache/>
            </c:strRef>
          </c:cat>
          <c:val>
            <c:numRef>
              <c:f>Izvestaj!$B$6:$B$9</c:f>
              <c:numCache/>
            </c:numRef>
          </c:val>
        </c:ser>
        <c:axId val="35113124"/>
        <c:axId val="47582661"/>
      </c:barChart>
      <c:catAx>
        <c:axId val="35113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82661"/>
        <c:crosses val="autoZero"/>
        <c:auto val="1"/>
        <c:lblOffset val="100"/>
        <c:noMultiLvlLbl val="0"/>
      </c:catAx>
      <c:valAx>
        <c:axId val="47582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428750" y="657225"/>
        <a:ext cx="4229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zbe\vezbe%202005\VEZB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zvestaj"/>
      <sheetName val="grafik"/>
      <sheetName val="Podaci"/>
      <sheetName val="tab3"/>
      <sheetName val="Sta-Ako"/>
    </sheetNames>
    <sheetDataSet>
      <sheetData sheetId="2">
        <row r="4">
          <cell r="B4">
            <v>0</v>
          </cell>
          <cell r="E4">
            <v>100</v>
          </cell>
        </row>
        <row r="5">
          <cell r="B5">
            <v>0.01</v>
          </cell>
          <cell r="E5">
            <v>50</v>
          </cell>
        </row>
      </sheetData>
      <sheetData sheetId="3">
        <row r="2">
          <cell r="B2">
            <v>0</v>
          </cell>
          <cell r="C2">
            <v>1</v>
          </cell>
        </row>
        <row r="3">
          <cell r="B3">
            <v>0.8414709848078965</v>
          </cell>
          <cell r="C3">
            <v>0.8775825618903728</v>
          </cell>
        </row>
        <row r="4">
          <cell r="B4">
            <v>0.9092974268256817</v>
          </cell>
          <cell r="C4">
            <v>0.5403023058681398</v>
          </cell>
        </row>
        <row r="5">
          <cell r="B5">
            <v>0.1411200080598672</v>
          </cell>
          <cell r="C5">
            <v>0.0707372016677029</v>
          </cell>
        </row>
        <row r="6">
          <cell r="B6">
            <v>-0.7568024953079282</v>
          </cell>
          <cell r="C6">
            <v>-0.4161468365471424</v>
          </cell>
        </row>
        <row r="7">
          <cell r="B7">
            <v>-0.9589242746631385</v>
          </cell>
          <cell r="C7">
            <v>-0.8011436155469337</v>
          </cell>
        </row>
        <row r="8">
          <cell r="B8">
            <v>-0.279415498198925</v>
          </cell>
          <cell r="C8">
            <v>-0.9899924966004455</v>
          </cell>
        </row>
        <row r="9">
          <cell r="B9">
            <v>0.6569865987187897</v>
          </cell>
          <cell r="C9">
            <v>-0.9364566872907962</v>
          </cell>
        </row>
        <row r="10">
          <cell r="B10">
            <v>0.9893582466233818</v>
          </cell>
          <cell r="C10">
            <v>-0.6536436208636119</v>
          </cell>
        </row>
        <row r="11">
          <cell r="B11">
            <v>0.4121184852417566</v>
          </cell>
          <cell r="C11">
            <v>-0.2107957994307797</v>
          </cell>
        </row>
        <row r="12">
          <cell r="B12">
            <v>-0.5440211108893698</v>
          </cell>
          <cell r="C12">
            <v>0.28366218546322625</v>
          </cell>
        </row>
        <row r="13">
          <cell r="B13">
            <v>-0.9999902065507035</v>
          </cell>
          <cell r="C13">
            <v>0.7086697742912593</v>
          </cell>
        </row>
        <row r="14">
          <cell r="B14">
            <v>-0.5365729180004365</v>
          </cell>
          <cell r="C14">
            <v>0.9601702866503657</v>
          </cell>
        </row>
        <row r="15">
          <cell r="B15">
            <v>0.4201670368266393</v>
          </cell>
          <cell r="C15">
            <v>0.9765876257280237</v>
          </cell>
        </row>
        <row r="16">
          <cell r="B16">
            <v>0.99060735569487</v>
          </cell>
          <cell r="C16">
            <v>0.7539022543433053</v>
          </cell>
        </row>
        <row r="17">
          <cell r="B17">
            <v>0.6502878401571168</v>
          </cell>
          <cell r="C17">
            <v>0.3466353178350258</v>
          </cell>
        </row>
        <row r="18">
          <cell r="B18">
            <v>-0.2879033166650653</v>
          </cell>
          <cell r="C18">
            <v>-0.14550003380861354</v>
          </cell>
        </row>
        <row r="19">
          <cell r="B19">
            <v>-0.9613974918795568</v>
          </cell>
          <cell r="C19">
            <v>-0.6020119026848236</v>
          </cell>
        </row>
        <row r="20">
          <cell r="B20">
            <v>-0.7509872467716737</v>
          </cell>
          <cell r="C20">
            <v>-0.9111302618846777</v>
          </cell>
        </row>
        <row r="21">
          <cell r="B21">
            <v>0.14987720966295584</v>
          </cell>
          <cell r="C21">
            <v>-0.9971721561963783</v>
          </cell>
        </row>
        <row r="22">
          <cell r="B22">
            <v>0.9129452507276291</v>
          </cell>
          <cell r="C22">
            <v>-0.8390715290764514</v>
          </cell>
        </row>
        <row r="23">
          <cell r="B23">
            <v>0.8366556385360541</v>
          </cell>
          <cell r="C23">
            <v>-0.47553692799599095</v>
          </cell>
        </row>
        <row r="24">
          <cell r="B24">
            <v>-0.00885130929041098</v>
          </cell>
          <cell r="C24">
            <v>0.004425697988054338</v>
          </cell>
        </row>
        <row r="25">
          <cell r="B25">
            <v>-0.8462204041751744</v>
          </cell>
          <cell r="C25">
            <v>0.483304758753009</v>
          </cell>
        </row>
        <row r="26">
          <cell r="B26">
            <v>-0.9055783620066208</v>
          </cell>
          <cell r="C26">
            <v>0.843853958732494</v>
          </cell>
        </row>
        <row r="27">
          <cell r="B27">
            <v>-0.13235175009776598</v>
          </cell>
          <cell r="C27">
            <v>0.9977982791785809</v>
          </cell>
        </row>
        <row r="28">
          <cell r="B28">
            <v>0.7625584504796074</v>
          </cell>
          <cell r="C28">
            <v>0.9074467814501948</v>
          </cell>
        </row>
        <row r="29">
          <cell r="B29">
            <v>0.9563759284045009</v>
          </cell>
          <cell r="C29">
            <v>0.5949206633098891</v>
          </cell>
        </row>
        <row r="30">
          <cell r="C30">
            <v>0.13673721820783008</v>
          </cell>
        </row>
      </sheetData>
      <sheetData sheetId="4">
        <row r="4">
          <cell r="A4" t="str">
            <v>januar</v>
          </cell>
          <cell r="B4" t="str">
            <v>TV</v>
          </cell>
          <cell r="E4">
            <v>2051.6</v>
          </cell>
        </row>
        <row r="5">
          <cell r="A5" t="str">
            <v>februar</v>
          </cell>
          <cell r="B5" t="str">
            <v>TV</v>
          </cell>
          <cell r="E5">
            <v>1081</v>
          </cell>
        </row>
        <row r="6">
          <cell r="A6" t="str">
            <v>mart</v>
          </cell>
          <cell r="B6" t="str">
            <v>TV</v>
          </cell>
          <cell r="E6">
            <v>1655.4</v>
          </cell>
        </row>
        <row r="7">
          <cell r="A7" t="str">
            <v>april</v>
          </cell>
          <cell r="B7" t="str">
            <v>TV</v>
          </cell>
          <cell r="E7">
            <v>1222</v>
          </cell>
        </row>
        <row r="8">
          <cell r="A8" t="str">
            <v>januar</v>
          </cell>
          <cell r="B8" t="str">
            <v>DVD</v>
          </cell>
          <cell r="E8">
            <v>1855.35</v>
          </cell>
        </row>
        <row r="9">
          <cell r="A9" t="str">
            <v>februar</v>
          </cell>
          <cell r="B9" t="str">
            <v>DVD</v>
          </cell>
          <cell r="E9">
            <v>949.4</v>
          </cell>
        </row>
        <row r="10">
          <cell r="A10" t="str">
            <v>mart</v>
          </cell>
          <cell r="B10" t="str">
            <v>DVD</v>
          </cell>
          <cell r="E10">
            <v>1713.99</v>
          </cell>
        </row>
        <row r="11">
          <cell r="A11" t="str">
            <v>april</v>
          </cell>
          <cell r="B11" t="str">
            <v>DVD</v>
          </cell>
          <cell r="E11">
            <v>1633.08</v>
          </cell>
        </row>
        <row r="12">
          <cell r="A12" t="str">
            <v>januar</v>
          </cell>
          <cell r="B12" t="str">
            <v>Telefon</v>
          </cell>
          <cell r="E12">
            <v>1200</v>
          </cell>
        </row>
        <row r="13">
          <cell r="A13" t="str">
            <v>februar</v>
          </cell>
          <cell r="B13" t="str">
            <v>Telefon</v>
          </cell>
          <cell r="E13">
            <v>1634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2" width="12.00390625" style="1" customWidth="1"/>
    <col min="3" max="3" width="11.00390625" style="1" customWidth="1"/>
    <col min="4" max="5" width="12.57421875" style="1" customWidth="1"/>
    <col min="6" max="6" width="14.8515625" style="1" customWidth="1"/>
    <col min="7" max="16384" width="9.140625" style="1" customWidth="1"/>
  </cols>
  <sheetData>
    <row r="1" spans="1:5" ht="15">
      <c r="A1" s="26" t="s">
        <v>24</v>
      </c>
      <c r="B1" s="26" t="s">
        <v>25</v>
      </c>
      <c r="C1" s="26" t="s">
        <v>0</v>
      </c>
      <c r="D1" s="26" t="s">
        <v>1</v>
      </c>
      <c r="E1" s="26" t="s">
        <v>2</v>
      </c>
    </row>
    <row r="2" spans="1:6" ht="15">
      <c r="A2" s="2" t="s">
        <v>26</v>
      </c>
      <c r="B2" s="2" t="s">
        <v>27</v>
      </c>
      <c r="C2" s="3">
        <v>1308.5423867588313</v>
      </c>
      <c r="D2" s="14">
        <f>IF(OR(A2="I",A2="II"),IF(B2="Intel",5%,7%),IF(B2="Intel",6%,8%))</f>
        <v>0.05</v>
      </c>
      <c r="E2" s="3">
        <f>C2-D2*C2</f>
        <v>1243.1152674208897</v>
      </c>
      <c r="F2" s="1" t="s">
        <v>1</v>
      </c>
    </row>
    <row r="3" spans="1:7" ht="15">
      <c r="A3" s="2" t="s">
        <v>26</v>
      </c>
      <c r="B3" s="2" t="s">
        <v>28</v>
      </c>
      <c r="C3" s="3">
        <v>1112.7596759035844</v>
      </c>
      <c r="D3" s="14">
        <f aca="true" t="shared" si="0" ref="D3:D9">IF(OR(A3="I",A3="II"),IF(B3="Intel",5%,7%),IF(B3="Intel",6%,8%))</f>
        <v>0.07</v>
      </c>
      <c r="E3" s="3">
        <f aca="true" t="shared" si="1" ref="E3:E9">C3-D3*C3</f>
        <v>1034.8664985903335</v>
      </c>
      <c r="F3" s="8" t="s">
        <v>37</v>
      </c>
      <c r="G3" s="5"/>
    </row>
    <row r="4" spans="1:7" ht="15">
      <c r="A4" s="2" t="s">
        <v>29</v>
      </c>
      <c r="B4" s="2" t="s">
        <v>27</v>
      </c>
      <c r="C4" s="3">
        <v>1624.1040491010826</v>
      </c>
      <c r="D4" s="14">
        <f t="shared" si="0"/>
        <v>0.05</v>
      </c>
      <c r="E4" s="3">
        <f t="shared" si="1"/>
        <v>1542.8988466460285</v>
      </c>
      <c r="F4" s="8"/>
      <c r="G4" s="5" t="s">
        <v>38</v>
      </c>
    </row>
    <row r="5" spans="1:7" ht="15">
      <c r="A5" s="2" t="s">
        <v>29</v>
      </c>
      <c r="B5" s="2" t="s">
        <v>28</v>
      </c>
      <c r="C5" s="3">
        <v>1537.1932217314807</v>
      </c>
      <c r="D5" s="14">
        <f t="shared" si="0"/>
        <v>0.07</v>
      </c>
      <c r="E5" s="3">
        <f t="shared" si="1"/>
        <v>1429.589696210277</v>
      </c>
      <c r="F5" s="8" t="s">
        <v>39</v>
      </c>
      <c r="G5" s="5"/>
    </row>
    <row r="6" spans="1:7" ht="15">
      <c r="A6" s="2" t="s">
        <v>30</v>
      </c>
      <c r="B6" s="2" t="s">
        <v>27</v>
      </c>
      <c r="C6" s="3">
        <v>1985.9576248703963</v>
      </c>
      <c r="D6" s="14">
        <f t="shared" si="0"/>
        <v>0.06</v>
      </c>
      <c r="E6" s="3">
        <f t="shared" si="1"/>
        <v>1866.8001673781725</v>
      </c>
      <c r="G6" s="1" t="s">
        <v>40</v>
      </c>
    </row>
    <row r="7" spans="1:5" ht="15">
      <c r="A7" s="2" t="s">
        <v>30</v>
      </c>
      <c r="B7" s="2" t="s">
        <v>28</v>
      </c>
      <c r="C7" s="3">
        <v>1301.1608521619396</v>
      </c>
      <c r="D7" s="14">
        <f t="shared" si="0"/>
        <v>0.08</v>
      </c>
      <c r="E7" s="3">
        <f t="shared" si="1"/>
        <v>1197.0679839889845</v>
      </c>
    </row>
    <row r="8" spans="1:5" ht="15">
      <c r="A8" s="2" t="s">
        <v>31</v>
      </c>
      <c r="B8" s="2" t="s">
        <v>27</v>
      </c>
      <c r="C8" s="3">
        <v>1912.056082408338</v>
      </c>
      <c r="D8" s="14">
        <f t="shared" si="0"/>
        <v>0.06</v>
      </c>
      <c r="E8" s="3">
        <f t="shared" si="1"/>
        <v>1797.3327174638378</v>
      </c>
    </row>
    <row r="9" spans="1:5" ht="15">
      <c r="A9" s="2" t="s">
        <v>31</v>
      </c>
      <c r="B9" s="2" t="s">
        <v>28</v>
      </c>
      <c r="C9" s="3">
        <v>1514.112332286606</v>
      </c>
      <c r="D9" s="14">
        <f t="shared" si="0"/>
        <v>0.08</v>
      </c>
      <c r="E9" s="3">
        <f t="shared" si="1"/>
        <v>1392.9833457036775</v>
      </c>
    </row>
    <row r="10" spans="4:5" ht="15">
      <c r="D10" s="25" t="s">
        <v>32</v>
      </c>
      <c r="E10" s="7">
        <f>SUM(E2:E9)</f>
        <v>11504.654523402201</v>
      </c>
    </row>
    <row r="13" spans="1:4" ht="15">
      <c r="A13" s="1" t="s">
        <v>33</v>
      </c>
      <c r="D13" s="1" t="s">
        <v>34</v>
      </c>
    </row>
    <row r="15" spans="1:5" ht="15">
      <c r="A15" s="27" t="s">
        <v>24</v>
      </c>
      <c r="B15" s="27" t="s">
        <v>2</v>
      </c>
      <c r="D15" s="27" t="s">
        <v>25</v>
      </c>
      <c r="E15" s="27" t="s">
        <v>2</v>
      </c>
    </row>
    <row r="16" spans="1:5" ht="15">
      <c r="A16" s="2" t="s">
        <v>26</v>
      </c>
      <c r="B16" s="3">
        <f>SUMIF(kvartal,A16,ukupno2)</f>
        <v>2277.981766011223</v>
      </c>
      <c r="D16" s="2" t="s">
        <v>27</v>
      </c>
      <c r="E16" s="3">
        <f>SUMIF(firma,D16,ukupno2)</f>
        <v>6450.146998908929</v>
      </c>
    </row>
    <row r="17" spans="1:5" ht="15">
      <c r="A17" s="2" t="s">
        <v>29</v>
      </c>
      <c r="B17" s="3">
        <f>SUMIF(kvartal,A17,ukupno2)</f>
        <v>2972.4885428563057</v>
      </c>
      <c r="D17" s="2" t="s">
        <v>28</v>
      </c>
      <c r="E17" s="3">
        <f>SUMIF(firma,D17,ukupno2)</f>
        <v>5054.507524493272</v>
      </c>
    </row>
    <row r="18" spans="1:5" ht="15">
      <c r="A18" s="2" t="s">
        <v>30</v>
      </c>
      <c r="B18" s="3">
        <f>SUMIF(kvartal,A18,ukupno2)</f>
        <v>3063.868151367157</v>
      </c>
      <c r="D18" s="28" t="s">
        <v>32</v>
      </c>
      <c r="E18" s="7">
        <f>SUM(E16:E17)</f>
        <v>11504.654523402201</v>
      </c>
    </row>
    <row r="19" spans="1:2" ht="15">
      <c r="A19" s="2" t="s">
        <v>31</v>
      </c>
      <c r="B19" s="3">
        <f>SUMIF(kvartal,A19,ukupno2)</f>
        <v>3190.3160631675155</v>
      </c>
    </row>
    <row r="20" spans="1:2" ht="15">
      <c r="A20" s="25" t="s">
        <v>32</v>
      </c>
      <c r="B20" s="7">
        <f>SUM(B16:B19)</f>
        <v>11504.654523402201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workbookViewId="0" topLeftCell="A1">
      <selection activeCell="B17" sqref="B17"/>
    </sheetView>
  </sheetViews>
  <sheetFormatPr defaultColWidth="9.140625" defaultRowHeight="12.75"/>
  <cols>
    <col min="1" max="1" width="17.8515625" style="1" customWidth="1"/>
    <col min="2" max="2" width="18.421875" style="1" customWidth="1"/>
    <col min="3" max="3" width="13.28125" style="1" customWidth="1"/>
    <col min="4" max="4" width="10.140625" style="1" customWidth="1"/>
    <col min="5" max="5" width="10.7109375" style="1" customWidth="1"/>
    <col min="6" max="6" width="24.421875" style="1" customWidth="1"/>
    <col min="7" max="16384" width="9.140625" style="1" customWidth="1"/>
  </cols>
  <sheetData>
    <row r="3" spans="1:5" ht="15">
      <c r="A3" s="17" t="s">
        <v>4</v>
      </c>
      <c r="B3" s="17" t="s">
        <v>5</v>
      </c>
      <c r="C3" s="17" t="s">
        <v>6</v>
      </c>
      <c r="D3" s="17" t="s">
        <v>7</v>
      </c>
      <c r="E3" s="17" t="s">
        <v>2</v>
      </c>
    </row>
    <row r="4" spans="1:7" ht="15">
      <c r="A4" s="9" t="s">
        <v>15</v>
      </c>
      <c r="B4" s="9" t="s">
        <v>16</v>
      </c>
      <c r="C4" s="9">
        <v>168</v>
      </c>
      <c r="D4" s="15">
        <f aca="true" t="shared" si="0" ref="D4:D12">IF(AND(B4="Internet",C4&gt;150),0%,IF(AND(B4="Kartica",C4&gt;170),1.5%,3%))</f>
        <v>0</v>
      </c>
      <c r="E4" s="10">
        <f aca="true" t="shared" si="1" ref="E4:E12">C4-D4*C4</f>
        <v>168</v>
      </c>
      <c r="F4" s="1" t="s">
        <v>35</v>
      </c>
      <c r="G4" s="6">
        <v>0</v>
      </c>
    </row>
    <row r="5" spans="1:7" ht="15">
      <c r="A5" s="9" t="s">
        <v>8</v>
      </c>
      <c r="B5" s="9" t="s">
        <v>9</v>
      </c>
      <c r="C5" s="9">
        <v>199</v>
      </c>
      <c r="D5" s="15">
        <f>IF(AND(B5="Internet",C5&gt;150),0%,IF(AND(B5="Kartica",C5&gt;170),1.5%,3%))</f>
        <v>0.03</v>
      </c>
      <c r="E5" s="10">
        <f>C5-D5*C5</f>
        <v>193.03</v>
      </c>
      <c r="F5" s="1" t="s">
        <v>36</v>
      </c>
      <c r="G5" s="16">
        <v>0.015</v>
      </c>
    </row>
    <row r="6" spans="1:7" ht="15">
      <c r="A6" s="9" t="s">
        <v>10</v>
      </c>
      <c r="B6" s="9" t="s">
        <v>11</v>
      </c>
      <c r="C6" s="9">
        <v>195</v>
      </c>
      <c r="D6" s="15">
        <f t="shared" si="0"/>
        <v>0.03</v>
      </c>
      <c r="E6" s="10">
        <f t="shared" si="1"/>
        <v>189.15</v>
      </c>
      <c r="F6" s="1" t="s">
        <v>23</v>
      </c>
      <c r="G6" s="16">
        <v>0.03</v>
      </c>
    </row>
    <row r="7" spans="1:5" ht="15">
      <c r="A7" s="9" t="s">
        <v>12</v>
      </c>
      <c r="B7" s="9" t="s">
        <v>13</v>
      </c>
      <c r="C7" s="9">
        <v>191</v>
      </c>
      <c r="D7" s="15">
        <f t="shared" si="0"/>
        <v>0.015</v>
      </c>
      <c r="E7" s="10">
        <f t="shared" si="1"/>
        <v>188.135</v>
      </c>
    </row>
    <row r="8" spans="1:5" ht="15">
      <c r="A8" s="9" t="s">
        <v>18</v>
      </c>
      <c r="B8" s="9" t="s">
        <v>13</v>
      </c>
      <c r="C8" s="9">
        <v>144</v>
      </c>
      <c r="D8" s="15">
        <f t="shared" si="0"/>
        <v>0.03</v>
      </c>
      <c r="E8" s="10">
        <f t="shared" si="1"/>
        <v>139.68</v>
      </c>
    </row>
    <row r="9" spans="1:5" ht="15">
      <c r="A9" s="9" t="s">
        <v>14</v>
      </c>
      <c r="B9" s="9" t="s">
        <v>13</v>
      </c>
      <c r="C9" s="9">
        <v>175</v>
      </c>
      <c r="D9" s="15">
        <f t="shared" si="0"/>
        <v>0.015</v>
      </c>
      <c r="E9" s="10">
        <f t="shared" si="1"/>
        <v>172.375</v>
      </c>
    </row>
    <row r="10" spans="1:5" ht="15">
      <c r="A10" s="9" t="s">
        <v>20</v>
      </c>
      <c r="B10" s="9" t="s">
        <v>11</v>
      </c>
      <c r="C10" s="9">
        <v>114</v>
      </c>
      <c r="D10" s="15">
        <f t="shared" si="0"/>
        <v>0.03</v>
      </c>
      <c r="E10" s="10">
        <f t="shared" si="1"/>
        <v>110.58</v>
      </c>
    </row>
    <row r="11" spans="1:6" ht="15">
      <c r="A11" s="9" t="s">
        <v>19</v>
      </c>
      <c r="B11" s="9" t="s">
        <v>16</v>
      </c>
      <c r="C11" s="9">
        <v>142</v>
      </c>
      <c r="D11" s="15">
        <f t="shared" si="0"/>
        <v>0.03</v>
      </c>
      <c r="E11" s="10">
        <f t="shared" si="1"/>
        <v>137.74</v>
      </c>
      <c r="F11" s="1" t="s">
        <v>22</v>
      </c>
    </row>
    <row r="12" spans="1:5" ht="15">
      <c r="A12" s="9" t="s">
        <v>17</v>
      </c>
      <c r="B12" s="9" t="s">
        <v>16</v>
      </c>
      <c r="C12" s="9">
        <v>158</v>
      </c>
      <c r="D12" s="15">
        <f t="shared" si="0"/>
        <v>0</v>
      </c>
      <c r="E12" s="10">
        <f t="shared" si="1"/>
        <v>158</v>
      </c>
    </row>
    <row r="13" spans="1:5" ht="15.75" thickBot="1">
      <c r="A13" s="18"/>
      <c r="B13" s="19"/>
      <c r="C13" s="19"/>
      <c r="D13" s="19" t="s">
        <v>3</v>
      </c>
      <c r="E13" s="20">
        <f>SUM(E4:E12)</f>
        <v>1456.6899999999998</v>
      </c>
    </row>
    <row r="14" ht="15.75" thickTop="1"/>
    <row r="16" ht="15.75" thickBot="1"/>
    <row r="17" spans="1:3" ht="15">
      <c r="A17" s="24" t="s">
        <v>5</v>
      </c>
      <c r="B17" s="21" t="s">
        <v>2</v>
      </c>
      <c r="C17" s="23" t="s">
        <v>21</v>
      </c>
    </row>
    <row r="18" spans="1:5" ht="15">
      <c r="A18" s="12" t="s">
        <v>16</v>
      </c>
      <c r="B18" s="11">
        <f>SUMIF(np,A18,ukupno)</f>
        <v>463.74</v>
      </c>
      <c r="C18" s="13">
        <f>B18/suma</f>
        <v>0.3183518799470032</v>
      </c>
      <c r="E18" s="6"/>
    </row>
    <row r="19" spans="1:5" ht="15">
      <c r="A19" s="12" t="s">
        <v>9</v>
      </c>
      <c r="B19" s="11">
        <f>SUMIF(np,A19,ukupno)</f>
        <v>193.03</v>
      </c>
      <c r="C19" s="13">
        <f>B19/suma</f>
        <v>0.13251275151198952</v>
      </c>
      <c r="E19" s="6"/>
    </row>
    <row r="20" spans="1:5" ht="15">
      <c r="A20" s="12" t="s">
        <v>13</v>
      </c>
      <c r="B20" s="11">
        <f>SUMIF(np,A20,ukupno)</f>
        <v>500.19</v>
      </c>
      <c r="C20" s="13">
        <f>B20/suma</f>
        <v>0.34337436242440056</v>
      </c>
      <c r="E20" s="6"/>
    </row>
    <row r="21" spans="1:5" ht="15">
      <c r="A21" s="12" t="s">
        <v>11</v>
      </c>
      <c r="B21" s="11">
        <f>SUMIF(np,A21,ukupno)</f>
        <v>299.73</v>
      </c>
      <c r="C21" s="13">
        <f>B21/suma</f>
        <v>0.20576100611660686</v>
      </c>
      <c r="E21" s="6"/>
    </row>
    <row r="22" spans="1:5" ht="15.75" thickBot="1">
      <c r="A22" s="22" t="s">
        <v>3</v>
      </c>
      <c r="B22" s="11">
        <f>SUM(B18:B21)</f>
        <v>1456.69</v>
      </c>
      <c r="C22" s="13">
        <f>SUM(C18:C21)</f>
        <v>1</v>
      </c>
      <c r="E22" s="6"/>
    </row>
    <row r="23" ht="15">
      <c r="C2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159" zoomScaleNormal="159" workbookViewId="0" topLeftCell="A1">
      <selection activeCell="A1" sqref="A1"/>
    </sheetView>
  </sheetViews>
  <sheetFormatPr defaultColWidth="9.140625" defaultRowHeight="12.75"/>
  <cols>
    <col min="1" max="1" width="13.421875" style="0" customWidth="1"/>
  </cols>
  <sheetData>
    <row r="1" spans="1:5" ht="12.75">
      <c r="A1" s="29" t="s">
        <v>41</v>
      </c>
      <c r="B1" s="29" t="s">
        <v>42</v>
      </c>
      <c r="C1" s="29" t="s">
        <v>0</v>
      </c>
      <c r="D1" s="29" t="s">
        <v>1</v>
      </c>
      <c r="E1" s="29" t="s">
        <v>2</v>
      </c>
    </row>
    <row r="2" spans="1:5" ht="12.75">
      <c r="A2" s="30" t="s">
        <v>43</v>
      </c>
      <c r="B2" s="30" t="s">
        <v>44</v>
      </c>
      <c r="C2" s="31">
        <v>60</v>
      </c>
      <c r="D2" s="31">
        <f aca="true" t="shared" si="0" ref="D2:D11">IF(AND(OR(B2="BG",B2="NS"),C2&gt;65),10%*C2,IF(AND(OR(B2="NI",B2="KG"),C2&lt;40),3%*C2,7%*C2))</f>
        <v>4.2</v>
      </c>
      <c r="E2" s="32">
        <f aca="true" t="shared" si="1" ref="E2:E11">C2-D2</f>
        <v>55.8</v>
      </c>
    </row>
    <row r="3" spans="1:5" ht="12.75">
      <c r="A3" s="30" t="s">
        <v>45</v>
      </c>
      <c r="B3" s="30" t="s">
        <v>46</v>
      </c>
      <c r="C3" s="31">
        <v>44</v>
      </c>
      <c r="D3" s="31">
        <f t="shared" si="0"/>
        <v>3.08</v>
      </c>
      <c r="E3" s="32">
        <f t="shared" si="1"/>
        <v>40.92</v>
      </c>
    </row>
    <row r="4" spans="1:5" ht="12.75">
      <c r="A4" s="30" t="s">
        <v>47</v>
      </c>
      <c r="B4" s="30" t="s">
        <v>48</v>
      </c>
      <c r="C4" s="31">
        <v>71</v>
      </c>
      <c r="D4" s="31">
        <f t="shared" si="0"/>
        <v>7.1000000000000005</v>
      </c>
      <c r="E4" s="32">
        <f t="shared" si="1"/>
        <v>63.9</v>
      </c>
    </row>
    <row r="5" spans="1:5" ht="12.75">
      <c r="A5" s="30" t="s">
        <v>49</v>
      </c>
      <c r="B5" s="30" t="s">
        <v>50</v>
      </c>
      <c r="C5" s="31">
        <v>78</v>
      </c>
      <c r="D5" s="31">
        <f t="shared" si="0"/>
        <v>5.460000000000001</v>
      </c>
      <c r="E5" s="32">
        <f t="shared" si="1"/>
        <v>72.53999999999999</v>
      </c>
    </row>
    <row r="6" spans="1:5" ht="12.75">
      <c r="A6" s="30" t="s">
        <v>51</v>
      </c>
      <c r="B6" s="30" t="s">
        <v>44</v>
      </c>
      <c r="C6" s="31">
        <v>42</v>
      </c>
      <c r="D6" s="31">
        <f t="shared" si="0"/>
        <v>2.9400000000000004</v>
      </c>
      <c r="E6" s="32">
        <f t="shared" si="1"/>
        <v>39.06</v>
      </c>
    </row>
    <row r="7" spans="1:5" ht="12.75">
      <c r="A7" s="30" t="s">
        <v>52</v>
      </c>
      <c r="B7" s="30" t="s">
        <v>46</v>
      </c>
      <c r="C7" s="31">
        <v>93</v>
      </c>
      <c r="D7" s="31">
        <f t="shared" si="0"/>
        <v>9.3</v>
      </c>
      <c r="E7" s="32">
        <f t="shared" si="1"/>
        <v>83.7</v>
      </c>
    </row>
    <row r="8" spans="1:5" ht="12.75">
      <c r="A8" s="30" t="s">
        <v>53</v>
      </c>
      <c r="B8" s="30" t="s">
        <v>50</v>
      </c>
      <c r="C8" s="31">
        <v>33</v>
      </c>
      <c r="D8" s="31">
        <f t="shared" si="0"/>
        <v>0.99</v>
      </c>
      <c r="E8" s="32">
        <f t="shared" si="1"/>
        <v>32.01</v>
      </c>
    </row>
    <row r="9" spans="1:5" ht="12.75">
      <c r="A9" s="30" t="s">
        <v>54</v>
      </c>
      <c r="B9" s="30" t="s">
        <v>48</v>
      </c>
      <c r="C9" s="31">
        <v>34</v>
      </c>
      <c r="D9" s="31">
        <f t="shared" si="0"/>
        <v>2.3800000000000003</v>
      </c>
      <c r="E9" s="32">
        <f t="shared" si="1"/>
        <v>31.62</v>
      </c>
    </row>
    <row r="10" spans="1:5" ht="12.75">
      <c r="A10" s="30" t="s">
        <v>55</v>
      </c>
      <c r="B10" s="30" t="s">
        <v>46</v>
      </c>
      <c r="C10" s="31">
        <v>51</v>
      </c>
      <c r="D10" s="31">
        <f t="shared" si="0"/>
        <v>3.5700000000000003</v>
      </c>
      <c r="E10" s="32">
        <f t="shared" si="1"/>
        <v>47.43</v>
      </c>
    </row>
    <row r="11" spans="1:5" ht="12.75">
      <c r="A11" s="30" t="s">
        <v>56</v>
      </c>
      <c r="B11" s="30" t="s">
        <v>44</v>
      </c>
      <c r="C11" s="31">
        <v>34</v>
      </c>
      <c r="D11" s="31">
        <f t="shared" si="0"/>
        <v>1.02</v>
      </c>
      <c r="E11" s="32">
        <f t="shared" si="1"/>
        <v>32.98</v>
      </c>
    </row>
    <row r="12" spans="3:5" ht="12.75">
      <c r="C12" s="33"/>
      <c r="D12" s="34" t="s">
        <v>3</v>
      </c>
      <c r="E12" s="35">
        <f>SUM(E2:E11)</f>
        <v>499.96000000000004</v>
      </c>
    </row>
    <row r="13" spans="3:5" ht="12.75">
      <c r="C13" s="33"/>
      <c r="D13" s="33"/>
      <c r="E13" s="33"/>
    </row>
    <row r="14" spans="1:5" ht="12.75">
      <c r="A14" s="36" t="s">
        <v>57</v>
      </c>
      <c r="B14" s="36" t="s">
        <v>58</v>
      </c>
      <c r="C14" s="37" t="s">
        <v>59</v>
      </c>
      <c r="D14" s="33"/>
      <c r="E14" s="33"/>
    </row>
    <row r="15" spans="1:3" ht="12.75">
      <c r="A15" s="36"/>
      <c r="B15" s="36" t="s">
        <v>60</v>
      </c>
      <c r="C15" s="38" t="s">
        <v>61</v>
      </c>
    </row>
    <row r="16" spans="2:3" ht="12.75">
      <c r="B16" s="38" t="s">
        <v>62</v>
      </c>
      <c r="C16" s="39" t="s">
        <v>63</v>
      </c>
    </row>
    <row r="17" ht="12.75">
      <c r="C17" s="40"/>
    </row>
    <row r="18" ht="12.75">
      <c r="C18" s="40"/>
    </row>
    <row r="19" ht="12.75">
      <c r="C19" s="40"/>
    </row>
    <row r="20" ht="12.75">
      <c r="C20" s="40"/>
    </row>
    <row r="21" ht="12.75">
      <c r="C21" s="40"/>
    </row>
    <row r="22" ht="12.75">
      <c r="C22" s="40"/>
    </row>
    <row r="23" ht="12.75">
      <c r="C23" s="40"/>
    </row>
    <row r="24" ht="12.75">
      <c r="C24" s="40"/>
    </row>
    <row r="25" ht="12.75">
      <c r="C25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B10" sqref="B10"/>
    </sheetView>
  </sheetViews>
  <sheetFormatPr defaultColWidth="9.140625" defaultRowHeight="12.75"/>
  <cols>
    <col min="1" max="1" width="10.140625" style="0" customWidth="1"/>
    <col min="2" max="2" width="11.00390625" style="0" customWidth="1"/>
  </cols>
  <sheetData>
    <row r="3" ht="12.75">
      <c r="A3" s="36" t="s">
        <v>64</v>
      </c>
    </row>
    <row r="5" spans="1:2" ht="12.75">
      <c r="A5" s="41" t="s">
        <v>42</v>
      </c>
      <c r="B5" s="41" t="s">
        <v>2</v>
      </c>
    </row>
    <row r="6" spans="1:2" ht="12.75">
      <c r="A6" s="30" t="s">
        <v>46</v>
      </c>
      <c r="B6" s="32">
        <f>SUMIF(mesto,A6,ukupno3)</f>
        <v>172.05</v>
      </c>
    </row>
    <row r="7" spans="1:2" ht="12.75">
      <c r="A7" s="30" t="s">
        <v>50</v>
      </c>
      <c r="B7" s="32">
        <f>SUMIF(mesto,A7,ukupno3)</f>
        <v>104.54999999999998</v>
      </c>
    </row>
    <row r="8" spans="1:2" ht="12.75">
      <c r="A8" s="30" t="s">
        <v>44</v>
      </c>
      <c r="B8" s="32">
        <f>SUMIF(mesto,A8,ukupno3)</f>
        <v>127.84</v>
      </c>
    </row>
    <row r="9" spans="1:2" ht="12.75">
      <c r="A9" s="42" t="s">
        <v>48</v>
      </c>
      <c r="B9" s="32">
        <f>SUMIF(mesto,A9,ukupno3)</f>
        <v>95.52</v>
      </c>
    </row>
    <row r="10" spans="1:2" ht="12.75">
      <c r="A10" s="43" t="s">
        <v>65</v>
      </c>
      <c r="B10" s="35">
        <f>SUM(B6:B9)</f>
        <v>499.96000000000004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ogi</cp:lastModifiedBy>
  <dcterms:created xsi:type="dcterms:W3CDTF">1996-10-14T23:33:28Z</dcterms:created>
  <dcterms:modified xsi:type="dcterms:W3CDTF">2006-11-20T10:40:06Z</dcterms:modified>
  <cp:category/>
  <cp:version/>
  <cp:contentType/>
  <cp:contentStatus/>
</cp:coreProperties>
</file>